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5" documentId="13_ncr:1_{5281FA6B-8AD6-4DFA-9EBB-E619C9A2B018}" xr6:coauthVersionLast="47" xr6:coauthVersionMax="47" xr10:uidLastSave="{B07707B1-13CA-4477-8043-44410B6EB5A7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H4" i="8" s="1"/>
  <c r="I4" i="8" s="1"/>
  <c r="J4" i="8" s="1"/>
  <c r="E3" i="7"/>
  <c r="E4" i="7"/>
  <c r="I4" i="6" l="1"/>
  <c r="G3" i="8"/>
  <c r="H3" i="8" s="1"/>
  <c r="I3" i="8" s="1"/>
  <c r="J3" i="8" s="1"/>
  <c r="I5" i="8" l="1"/>
  <c r="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D438CBD0-93FC-4E04-8CBD-5027DADE43FF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8AD9FD7-F4D1-4C07-9A3C-67CB712AF14C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DDD88EC5-EE64-4DBF-A9EB-271D58BD8442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<sst xmlns="http://schemas.openxmlformats.org/spreadsheetml/2006/main" count="53" uniqueCount="31">
  <si>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</si>
  <si>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</si>
  <si>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</si>
  <si>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</si>
  <si>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</si>
  <si>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</si>
  <si>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</si>
  <si>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</si>
  <si>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</si>
  <si>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</si>
  <si>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</si>
  <si>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</si>
  <si>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</si>
  <si>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PORTAFOGLIO BASIC</t>
  </si>
  <si>
    <t>iShares MSCI ACWI</t>
  </si>
  <si>
    <t>IE00B6R52259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</si>
  <si>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</si>
  <si>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</si>
  <si>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</si>
  <si>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</si>
  <si>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</si>
  <si>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</si>
  <si>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</si>
  <si>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</si>
  <si>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</si>
  <si>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</si>
  <si>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</si>
  <si>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</si>
  <si>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ALLOCAZIONE
31/05/2026</t>
  </si>
  <si>
    <t>ALLOCAZIONE
03/05/2026</t>
  </si>
  <si>
    <t>RENDIMENTO DAL 03/05/2026 AL 30/05/2026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</si>
</sst>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4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11"/>
      <color rgb="FF000000"/>
      <name val="Open Sauce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0" borderId="21" xfId="0" applyFont="1" applyBorder="1"/>
    <xf numFmtId="0" fontId="8" fillId="0" borderId="24" xfId="0" applyFont="1" applyBorder="1"/>
    <xf numFmtId="10" fontId="11" fillId="0" borderId="1" xfId="0" applyNumberFormat="1" applyFont="1" applyBorder="1" applyAlignment="1">
      <alignment horizontal="right" vertical="center"/>
    </xf>
    <xf numFmtId="164" fontId="11" fillId="0" borderId="2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0" fontId="11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1" fillId="0" borderId="21" xfId="2" applyNumberFormat="1" applyFont="1" applyFill="1" applyBorder="1" applyAlignment="1" applyProtection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11</xdr:col>
      <xdr:colOff>504639</xdr:colOff>
      <xdr:row>17</xdr:row>
      <xdr:rowOff>202079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352094</xdr:colOff>
      <xdr:row>9</xdr:row>
      <xdr:rowOff>152400</xdr:rowOff>
    </xdr:from>
    <xdr:to>
      <xdr:col>2</xdr:col>
      <xdr:colOff>778814</xdr:colOff>
      <xdr:row>11</xdr:row>
      <xdr:rowOff>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35B2E-2AEA-4AD5-A99C-BC3400D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44" y="236855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12</xdr:row>
      <xdr:rowOff>132151</xdr:rowOff>
    </xdr:from>
    <xdr:to>
      <xdr:col>3</xdr:col>
      <xdr:colOff>169862</xdr:colOff>
      <xdr:row>14</xdr:row>
      <xdr:rowOff>113100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9D481-3722-4F39-8DBF-BA10D92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1505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298450</xdr:colOff>
      <xdr:row>7</xdr:row>
      <xdr:rowOff>76200</xdr:rowOff>
    </xdr:from>
    <xdr:to>
      <xdr:col>5</xdr:col>
      <xdr:colOff>455338</xdr:colOff>
      <xdr:row>12</xdr:row>
      <xdr:rowOff>114299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6E8D7D28-4531-4E61-981E-79A4D520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184150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459618</xdr:colOff>
      <xdr:row>12</xdr:row>
      <xdr:rowOff>38100</xdr:rowOff>
    </xdr:from>
    <xdr:to>
      <xdr:col>5</xdr:col>
      <xdr:colOff>363219</xdr:colOff>
      <xdr:row>14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25400C-B9E7-4FA3-BEFA-46574165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168" y="292100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586204</xdr:colOff>
      <xdr:row>8</xdr:row>
      <xdr:rowOff>82550</xdr:rowOff>
    </xdr:from>
    <xdr:to>
      <xdr:col>7</xdr:col>
      <xdr:colOff>713740</xdr:colOff>
      <xdr:row>10</xdr:row>
      <xdr:rowOff>153670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421619FA-9C2F-4043-A7DF-5AAB15CD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5570954" y="20764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885920</xdr:colOff>
      <xdr:row>12</xdr:row>
      <xdr:rowOff>31750</xdr:rowOff>
    </xdr:from>
    <xdr:to>
      <xdr:col>7</xdr:col>
      <xdr:colOff>408939</xdr:colOff>
      <xdr:row>15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2BBA23-73E1-CEB8-1421-7D282A8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670" y="291465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197785</xdr:colOff>
      <xdr:row>13</xdr:row>
      <xdr:rowOff>183589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38692-9F0F-4E8A-B3F4-23B274F3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4" totalsRowShown="0" headerRowDxfId="30" dataDxfId="29">
  <sortState xmlns:xlrd2="http://schemas.microsoft.com/office/spreadsheetml/2017/richdata2" ref="B3:I3">
    <sortCondition descending="1" ref="H2:H3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3/05/2026" dataDxfId="26"/>
    <tableColumn id="6" xr3:uid="{107D697E-5625-493B-B230-F23465C3B5BC}" name="RENDIMENTO DAL 03/05/2026 AL 30/05/2026" dataDxfId="25"/>
    <tableColumn id="5" xr3:uid="{79A215C3-60E6-455D-A9F0-189ED33B8FEF}" name="FLUTTUAZIONI DI MERCATO" dataDxfId="24"/>
    <tableColumn id="4" xr3:uid="{D17229C4-977E-4E83-AAC9-467EB10B0E11}" name="OPERATIVITÀ" dataDxfId="23"/>
    <tableColumn id="7" xr3:uid="{C90404EC-8521-49E0-BB5A-1B6D8E1C49F7}" name="ALLOCAZIONE_x000a_31/05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4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31/05/2026" dataDxfId="16"/>
    <tableColumn id="5" xr3:uid="{591A150C-306F-4620-BFA1-2E886714827A}" name="ALLOCAZIONE_x000a_IN €" dataDxfId="15">
      <calculatedColumnFormula>$G$4*Portafoglio3[[#This Row],[ALLOCAZIONE
31/05/2026]]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F0D9CD-33DA-4032-8FF5-042A5092AD3E}" name="Table4" displayName="Table4" ref="B2:J4" totalsRowShown="0" headerRowDxfId="14" dataDxfId="12" headerRowBorderDxfId="13" tableBorderDxfId="11">
  <tableColumns count="9">
    <tableColumn id="1" xr3:uid="{4039853B-7CA2-4D78-9BFE-3E52DD64525A}" name="ASSET" dataDxfId="10"/>
    <tableColumn id="2" xr3:uid="{268D9AEC-9071-42F0-B3DD-8197E3C53A48}" name="ISIN" dataDxfId="9"/>
    <tableColumn id="4" xr3:uid="{230EFE87-E1C7-4AC3-83F1-24E15F350F79}" name="ALLOCAZIONE_x000a_31/05/2026" dataDxfId="8"/>
    <tableColumn id="5" xr3:uid="{C61F7F53-BC5C-460E-82DC-63CC1DAB9A41}" name="VALUTA" dataDxfId="7"/>
    <tableColumn id="6" xr3:uid="{92D0BE9B-4FA6-40F3-93DA-EF3D0A4B9477}" name="PREZZO" dataDxfId="6"/>
    <tableColumn id="7" xr3:uid="{A7AE8CDA-66C1-4F5E-9173-7D3D9D44D48B}" name="PREZZO €" dataDxfId="5">
      <calculatedColumnFormula>IFERROR(IF(VLOOKUP(E3,Table3[],2,0)&gt;1,(VLOOKUP(E3,Table3[],2,0)/F3),VLOOKUP(E3,Table3[],2,0)*F3),0)</calculatedColumnFormula>
    </tableColumn>
    <tableColumn id="8" xr3:uid="{3EFF424B-AC6B-4BFC-AE61-211DF5082BD1}" name="QUOTE" dataDxfId="4">
      <calculatedColumnFormula>IFERROR(ROUND(($M$3*$D3)/G3,0),"")</calculatedColumnFormula>
    </tableColumn>
    <tableColumn id="12" xr3:uid="{CBC33B98-D7D0-47AE-9DA4-0A0F81CDAE62}" name="ALLOCAZIONE EFFETTIVA €" dataDxfId="3">
      <calculatedColumnFormula>IFERROR(Table4[[#This Row],[QUOTE]]*Table4[[#This Row],[PREZZO €]],"")</calculatedColumnFormula>
    </tableColumn>
    <tableColumn id="11" xr3:uid="{CF938168-9B24-4626-B705-F4FFB71F972C}" name="ALLOCAZIONE_x000a_EFFETTIVA %" dataDxfId="2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56C74-2535-4517-944D-2EF562B25B76}" name="Table3" displayName="Table3" ref="L5:M6" totalsRowShown="0" headerRowBorderDxfId="1" tableBorderDxfId="0">
  <tableColumns count="2">
    <tableColumn id="1" xr3:uid="{A96D26B1-3712-4ACC-A6BD-3B080173F047}" name="VALUTA"/>
    <tableColumn id="2" xr3:uid="{5FA11078-969D-4757-94F1-CF76A3969885}" name="CAMBIO EUR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54296875" style="1" bestFit="1" customWidth="1"/>
    <col min="4" max="4" width="15.453125" style="1" bestFit="1" customWidth="1"/>
    <col min="5" max="5" width="15.816406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5" t="s">
        <v>1</v>
      </c>
      <c r="C2" s="16" t="s">
        <v>0</v>
      </c>
      <c r="D2" s="17" t="s">
        <v>29</v>
      </c>
      <c r="E2" s="17" t="s">
        <v>30</v>
      </c>
      <c r="F2" s="17" t="s">
        <v>16</v>
      </c>
      <c r="G2" s="18" t="s">
        <v>17</v>
      </c>
      <c r="H2" s="19" t="s">
        <v>28</v>
      </c>
      <c r="I2" s="4" t="s">
        <v>2</v>
      </c>
      <c r="J2" s="5"/>
      <c r="K2" s="62" t="s">
        <v>13</v>
      </c>
      <c r="L2" s="63"/>
      <c r="M2" s="63"/>
      <c r="N2" s="11"/>
    </row>
    <row r="3" spans="1:14" ht="17.5" customHeight="1" thickBot="1">
      <c r="A3" s="3"/>
      <c r="B3" s="36" t="s">
        <v>14</v>
      </c>
      <c r="C3" s="37" t="s">
        <v>15</v>
      </c>
      <c r="D3" s="38">
        <v>0.8883609908335508</v>
      </c>
      <c r="E3" s="38">
        <v>5.8728065726747047E-2</v>
      </c>
      <c r="F3" s="38">
        <v>0.89439922400938465</v>
      </c>
      <c r="G3" s="39">
        <v>0</v>
      </c>
      <c r="H3" s="40">
        <v>0.89439922400938465</v>
      </c>
      <c r="I3" s="1">
        <f>IF(Portafoglio[[#This Row],[OPERATIVITÀ]]&lt;&gt;0,1,0)</f>
        <v>0</v>
      </c>
      <c r="J3" s="6"/>
      <c r="K3" s="64" t="s">
        <v>3</v>
      </c>
      <c r="L3" s="65"/>
      <c r="M3" s="66"/>
    </row>
    <row r="4" spans="1:14" ht="17.5" customHeight="1">
      <c r="B4" s="36" t="s">
        <v>26</v>
      </c>
      <c r="C4" s="37" t="s">
        <v>27</v>
      </c>
      <c r="D4" s="38">
        <v>0.11163900916644913</v>
      </c>
      <c r="E4" s="38">
        <v>-5.2965409010659048E-3</v>
      </c>
      <c r="F4" s="38">
        <v>0.1056007759906154</v>
      </c>
      <c r="G4" s="39">
        <v>0</v>
      </c>
      <c r="H4" s="38">
        <v>0.1056007759906154</v>
      </c>
      <c r="I4" s="48">
        <f>IF(Portafoglio[[#This Row],[OPERATIVITÀ]]&lt;&gt;0,1,0)</f>
        <v>0</v>
      </c>
      <c r="J4" s="49"/>
      <c r="K4" s="67" t="s">
        <v>4</v>
      </c>
      <c r="L4" s="68"/>
      <c r="M4" s="21">
        <v>2</v>
      </c>
    </row>
    <row r="5" spans="1:14" ht="17.5">
      <c r="B5" s="60" t="s">
        <v>12</v>
      </c>
      <c r="C5" s="60"/>
      <c r="D5" s="60"/>
      <c r="E5" s="60"/>
      <c r="F5" s="60"/>
      <c r="G5" s="60"/>
      <c r="H5" s="60"/>
      <c r="J5" s="10"/>
      <c r="K5" s="69" t="s">
        <v>5</v>
      </c>
      <c r="L5" s="70"/>
      <c r="M5" s="7">
        <v>1</v>
      </c>
    </row>
    <row r="6" spans="1:14" ht="17.5">
      <c r="B6" s="60"/>
      <c r="C6" s="60"/>
      <c r="D6" s="60"/>
      <c r="E6" s="60"/>
      <c r="F6" s="60"/>
      <c r="G6" s="60"/>
      <c r="H6" s="60"/>
      <c r="J6" s="10"/>
      <c r="K6" s="71" t="s">
        <v>6</v>
      </c>
      <c r="L6" s="72"/>
      <c r="M6" s="8">
        <v>0</v>
      </c>
    </row>
    <row r="7" spans="1:14" ht="17.5">
      <c r="B7" s="60"/>
      <c r="C7" s="60"/>
      <c r="D7" s="60"/>
      <c r="E7" s="60"/>
      <c r="F7" s="60"/>
      <c r="G7" s="60"/>
      <c r="H7" s="60"/>
      <c r="J7" s="14"/>
      <c r="K7" s="69" t="s">
        <v>7</v>
      </c>
      <c r="L7" s="70"/>
      <c r="M7" s="7">
        <v>-1</v>
      </c>
    </row>
    <row r="8" spans="1:14" ht="18" thickBot="1">
      <c r="J8" s="10"/>
      <c r="K8" s="73" t="s">
        <v>8</v>
      </c>
      <c r="L8" s="74"/>
      <c r="M8" s="9">
        <v>-2</v>
      </c>
    </row>
    <row r="9" spans="1:14" ht="17.5">
      <c r="J9" s="10"/>
      <c r="K9" s="61" t="s">
        <v>9</v>
      </c>
      <c r="L9" s="61"/>
      <c r="M9" s="61"/>
    </row>
    <row r="10" spans="1:14" ht="17.5">
      <c r="J10" s="10"/>
      <c r="K10" s="60"/>
      <c r="L10" s="60"/>
      <c r="M10" s="60"/>
    </row>
    <row r="11" spans="1:14" ht="17.5">
      <c r="J11" s="10"/>
      <c r="K11" s="60"/>
      <c r="L11" s="60"/>
      <c r="M11" s="60"/>
    </row>
    <row r="12" spans="1:14" ht="17.5">
      <c r="J12" s="10"/>
    </row>
    <row r="13" spans="1:14" ht="17.5">
      <c r="J13" s="10"/>
    </row>
    <row r="14" spans="1:14" ht="17.5" customHeight="1">
      <c r="J14" s="10"/>
    </row>
    <row r="15" spans="1:14" ht="17.5">
      <c r="H15"/>
      <c r="J15" s="10"/>
    </row>
    <row r="16" spans="1:14" ht="17.5">
      <c r="J16" s="10"/>
    </row>
    <row r="17" spans="10:10" ht="17.5">
      <c r="J17" s="10"/>
    </row>
    <row r="18" spans="10:10" ht="17.5">
      <c r="J18" s="10"/>
    </row>
    <row r="19" spans="10:10" ht="17.5">
      <c r="J19" s="10"/>
    </row>
    <row r="20" spans="10:10" ht="17.5" customHeight="1">
      <c r="J20" s="10"/>
    </row>
    <row r="21" spans="10:10" ht="17.5">
      <c r="J21" s="10"/>
    </row>
    <row r="22" spans="10:10" ht="17.5" customHeight="1">
      <c r="J22" s="10"/>
    </row>
    <row r="23" spans="10:10" ht="17.5">
      <c r="J23" s="10"/>
    </row>
  </sheetData>
  <mergeCells count="9">
    <mergeCell ref="B5:H7"/>
    <mergeCell ref="K9:M11"/>
    <mergeCell ref="K2:M2"/>
    <mergeCell ref="K3:M3"/>
    <mergeCell ref="K4:L4"/>
    <mergeCell ref="K5:L5"/>
    <mergeCell ref="K6:L6"/>
    <mergeCell ref="K7:L7"/>
    <mergeCell ref="K8:L8"/>
  </mergeCells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03864-68C3-4DF5-B620-E279DD4849AE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G3:G4</xm:sqref>
        </x14:conditionalFormatting>
        <x14:conditionalFormatting xmlns:xm="http://schemas.microsoft.com/office/excel/2006/main">
          <x14:cfRule type="iconSet" priority="3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25.54296875" style="1" bestFit="1" customWidth="1"/>
    <col min="3" max="3" width="14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5" t="s">
        <v>1</v>
      </c>
      <c r="C2" s="16" t="s">
        <v>0</v>
      </c>
      <c r="D2" s="18" t="s">
        <v>28</v>
      </c>
      <c r="E2" s="20" t="s">
        <v>11</v>
      </c>
      <c r="F2" s="5"/>
      <c r="G2" s="62" t="s">
        <v>13</v>
      </c>
      <c r="H2" s="63"/>
      <c r="I2" s="63"/>
      <c r="J2" s="11"/>
    </row>
    <row r="3" spans="1:10" ht="17.5" customHeight="1" thickBot="1">
      <c r="A3" s="3"/>
      <c r="B3" s="36" t="s">
        <v>14</v>
      </c>
      <c r="C3" s="37" t="s">
        <v>15</v>
      </c>
      <c r="D3" s="40">
        <v>0.89439922400938465</v>
      </c>
      <c r="E3" s="41">
        <f>$G$4*Portafoglio3[[#This Row],[ALLOCAZIONE
31/05/2026]]</f>
        <v>894.39922400938462</v>
      </c>
      <c r="F3" s="6"/>
      <c r="G3" s="62" t="s">
        <v>10</v>
      </c>
      <c r="H3" s="63"/>
      <c r="I3" s="75"/>
    </row>
    <row r="4" spans="1:10" ht="17.5" customHeight="1" thickBot="1">
      <c r="B4" s="36" t="s">
        <v>26</v>
      </c>
      <c r="C4" s="37" t="s">
        <v>27</v>
      </c>
      <c r="D4" s="50">
        <v>0.1056007759906154</v>
      </c>
      <c r="E4" s="51">
        <f>$G$4*Portafoglio3[[#This Row],[ALLOCAZIONE
31/05/2026]]</f>
        <v>105.6007759906154</v>
      </c>
      <c r="F4" s="14"/>
      <c r="G4" s="76">
        <v>1000</v>
      </c>
      <c r="H4" s="77"/>
      <c r="I4" s="78"/>
    </row>
    <row r="5" spans="1:10" ht="17.5" customHeight="1">
      <c r="B5" s="60" t="s">
        <v>12</v>
      </c>
      <c r="C5" s="60"/>
      <c r="D5" s="60"/>
      <c r="E5" s="60"/>
      <c r="F5" s="10"/>
      <c r="G5" s="12"/>
      <c r="H5" s="12"/>
      <c r="I5" s="12"/>
    </row>
    <row r="6" spans="1:10" ht="17.5" customHeight="1">
      <c r="B6" s="60"/>
      <c r="C6" s="60"/>
      <c r="D6" s="60"/>
      <c r="E6" s="60"/>
      <c r="F6" s="10"/>
    </row>
    <row r="7" spans="1:10" ht="17.5">
      <c r="B7" s="60"/>
      <c r="C7" s="60"/>
      <c r="D7" s="60"/>
      <c r="E7" s="60"/>
      <c r="F7" s="10"/>
    </row>
    <row r="8" spans="1:10" ht="17.5">
      <c r="B8" s="60"/>
      <c r="C8" s="60"/>
      <c r="D8" s="60"/>
      <c r="E8" s="60"/>
      <c r="F8" s="10"/>
    </row>
    <row r="9" spans="1:10" ht="17.5" customHeight="1">
      <c r="B9" s="13"/>
      <c r="C9" s="13"/>
      <c r="D9" s="13"/>
      <c r="E9" s="13"/>
      <c r="F9" s="10"/>
    </row>
    <row r="10" spans="1:10" ht="17.5">
      <c r="F10" s="10"/>
    </row>
    <row r="11" spans="1:10" ht="17.5">
      <c r="F11" s="10"/>
    </row>
    <row r="12" spans="1:10" ht="17.5">
      <c r="F12" s="10"/>
      <c r="G12" s="10"/>
    </row>
    <row r="13" spans="1:10" ht="17.5">
      <c r="F13" s="10"/>
    </row>
    <row r="14" spans="1:10" ht="17.5" customHeight="1">
      <c r="F14" s="10"/>
    </row>
    <row r="15" spans="1:10" ht="17.5">
      <c r="F15" s="10"/>
    </row>
    <row r="16" spans="1:10" ht="17.5">
      <c r="F16" s="10"/>
    </row>
    <row r="17" spans="6:6" ht="17.5">
      <c r="F17" s="10"/>
    </row>
    <row r="18" spans="6:6" ht="17.5">
      <c r="F18" s="10"/>
    </row>
    <row r="19" spans="6:6" ht="17.5">
      <c r="F19" s="10"/>
    </row>
    <row r="20" spans="6:6" ht="17.5" customHeight="1">
      <c r="F20" s="10"/>
    </row>
    <row r="21" spans="6:6" ht="17.5">
      <c r="F21" s="10"/>
    </row>
    <row r="22" spans="6:6" ht="17.5">
      <c r="F22" s="10"/>
    </row>
    <row r="24" spans="6:6" ht="14.15" customHeight="1">
      <c r="F24" s="13"/>
    </row>
    <row r="25" spans="6:6">
      <c r="F25" s="13"/>
    </row>
    <row r="26" spans="6:6">
      <c r="F26" s="13"/>
    </row>
    <row r="27" spans="6:6">
      <c r="F27" s="13"/>
    </row>
  </sheetData>
  <mergeCells count="4">
    <mergeCell ref="G3:I3"/>
    <mergeCell ref="G4:I4"/>
    <mergeCell ref="G2:I2"/>
    <mergeCell ref="B5:E8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8D35-BCAE-4560-B628-178F45564430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2" customWidth="1"/>
    <col min="2" max="2" width="25.54296875" style="22" bestFit="1" customWidth="1"/>
    <col min="3" max="3" width="14.81640625" style="22" bestFit="1" customWidth="1"/>
    <col min="4" max="4" width="15.453125" style="22" bestFit="1" customWidth="1"/>
    <col min="5" max="5" width="9.1796875" style="22" bestFit="1" customWidth="1"/>
    <col min="6" max="6" width="8.81640625" style="22" bestFit="1" customWidth="1"/>
    <col min="7" max="7" width="10.54296875" style="22" bestFit="1" customWidth="1"/>
    <col min="8" max="8" width="8.1796875" style="22" bestFit="1" customWidth="1"/>
    <col min="9" max="10" width="15.453125" style="22" bestFit="1" customWidth="1"/>
    <col min="11" max="11" width="1.54296875" style="22" customWidth="1"/>
    <col min="12" max="12" width="19.54296875" style="22" bestFit="1" customWidth="1"/>
    <col min="13" max="13" width="13.54296875" style="22" bestFit="1" customWidth="1"/>
    <col min="14" max="16384" width="9.1796875" style="22"/>
  </cols>
  <sheetData>
    <row r="1" spans="2:13" ht="9" customHeight="1" thickBot="1"/>
    <row r="2" spans="2:13" ht="42.65" customHeight="1" thickBot="1">
      <c r="B2" s="23" t="s">
        <v>1</v>
      </c>
      <c r="C2" s="24" t="s">
        <v>0</v>
      </c>
      <c r="D2" s="18" t="s">
        <v>28</v>
      </c>
      <c r="E2" s="24" t="s">
        <v>18</v>
      </c>
      <c r="F2" s="24" t="s">
        <v>19</v>
      </c>
      <c r="G2" s="25" t="s">
        <v>20</v>
      </c>
      <c r="H2" s="23" t="s">
        <v>21</v>
      </c>
      <c r="I2" s="25" t="s">
        <v>22</v>
      </c>
      <c r="J2" s="23" t="s">
        <v>23</v>
      </c>
      <c r="K2" s="26"/>
      <c r="L2" s="79" t="s">
        <v>13</v>
      </c>
      <c r="M2" s="80"/>
    </row>
    <row r="3" spans="2:13" ht="17.5" customHeight="1" thickBot="1">
      <c r="B3" s="36" t="s">
        <v>14</v>
      </c>
      <c r="C3" s="37" t="s">
        <v>15</v>
      </c>
      <c r="D3" s="40">
        <v>0.89439922400938465</v>
      </c>
      <c r="E3" s="42" t="s">
        <v>24</v>
      </c>
      <c r="F3" s="43">
        <v>0</v>
      </c>
      <c r="G3" s="44">
        <f>IFERROR(IF(VLOOKUP(E3,Table3[],2,0)&gt;1,(VLOOKUP(E3,Table3[],2,0)/F3),VLOOKUP(E3,Table3[],2,0)*F3),0)</f>
        <v>0</v>
      </c>
      <c r="H3" s="45" t="str">
        <f>IFERROR(ROUND(($M$3*$D3)/G3,0),"")</f>
        <v/>
      </c>
      <c r="I3" s="46" t="str">
        <f>IFERROR(Table4[[#This Row],[QUOTE]]*Table4[[#This Row],[PREZZO €]],"")</f>
        <v/>
      </c>
      <c r="J3" s="47" t="str">
        <f>IFERROR(Table4[[#This Row],[ALLOCAZIONE EFFETTIVA €]]/$M$3,"")</f>
        <v/>
      </c>
      <c r="L3" s="27" t="s">
        <v>10</v>
      </c>
      <c r="M3" s="28">
        <v>1000</v>
      </c>
    </row>
    <row r="4" spans="2:13" ht="17.5" customHeight="1" thickBot="1">
      <c r="B4" s="36" t="s">
        <v>26</v>
      </c>
      <c r="C4" s="52" t="s">
        <v>27</v>
      </c>
      <c r="D4" s="53">
        <v>0.1056007759906154</v>
      </c>
      <c r="E4" s="54" t="s">
        <v>24</v>
      </c>
      <c r="F4" s="55">
        <v>0</v>
      </c>
      <c r="G4" s="56">
        <f>IFERROR(IF(VLOOKUP(E4,Table3[],2,0)&gt;1,(VLOOKUP(E4,Table3[],2,0)/F4),VLOOKUP(E4,Table3[],2,0)*F4),0)</f>
        <v>0</v>
      </c>
      <c r="H4" s="57" t="str">
        <f>IFERROR(ROUND(($M$3*$D4)/G4,0),"")</f>
        <v/>
      </c>
      <c r="I4" s="58" t="str">
        <f>IFERROR(Table4[[#This Row],[QUOTE]]*Table4[[#This Row],[PREZZO €]],"")</f>
        <v/>
      </c>
      <c r="J4" s="59" t="str">
        <f>IFERROR(Table4[[#This Row],[ALLOCAZIONE EFFETTIVA €]]/$M$3,"")</f>
        <v/>
      </c>
      <c r="L4" s="29"/>
    </row>
    <row r="5" spans="2:13" ht="17.5" customHeight="1" thickBot="1">
      <c r="G5" s="29"/>
      <c r="H5" s="29"/>
      <c r="I5" s="34">
        <f>SUM(Table4[ALLOCAZIONE EFFETTIVA €])</f>
        <v>0</v>
      </c>
      <c r="J5" s="35"/>
      <c r="L5" s="30" t="s">
        <v>18</v>
      </c>
      <c r="M5" s="31" t="s">
        <v>25</v>
      </c>
    </row>
    <row r="6" spans="2:13" ht="17.5" customHeight="1">
      <c r="B6" s="81" t="s">
        <v>12</v>
      </c>
      <c r="C6" s="81"/>
      <c r="D6" s="81"/>
      <c r="E6" s="81"/>
      <c r="F6" s="81"/>
      <c r="G6" s="81"/>
      <c r="H6" s="81"/>
      <c r="I6" s="81"/>
      <c r="J6" s="81"/>
      <c r="L6" s="32" t="s">
        <v>24</v>
      </c>
      <c r="M6" s="33">
        <v>1</v>
      </c>
    </row>
    <row r="7" spans="2:13" ht="17.5" customHeight="1">
      <c r="B7" s="81"/>
      <c r="C7" s="81"/>
      <c r="D7" s="81"/>
      <c r="E7" s="81"/>
      <c r="F7" s="81"/>
      <c r="G7" s="81"/>
      <c r="H7" s="81"/>
      <c r="I7" s="81"/>
      <c r="J7" s="81"/>
    </row>
    <row r="8" spans="2:13" ht="17.5" customHeight="1">
      <c r="B8" s="81"/>
      <c r="C8" s="81"/>
      <c r="D8" s="81"/>
      <c r="E8" s="81"/>
      <c r="F8" s="81"/>
      <c r="G8" s="81"/>
      <c r="H8" s="81"/>
      <c r="I8" s="81"/>
      <c r="J8" s="81"/>
    </row>
    <row r="9" spans="2:13" ht="17.5" customHeight="1">
      <c r="B9" s="13"/>
      <c r="C9" s="13"/>
      <c r="D9" s="13"/>
    </row>
    <row r="10" spans="2:13" ht="17.5" customHeight="1">
      <c r="B10" s="13"/>
      <c r="C10" s="13"/>
      <c r="D10" s="13"/>
    </row>
    <row r="11" spans="2:13" ht="17.5" customHeight="1"/>
    <row r="12" spans="2:13" ht="17.5" customHeight="1"/>
    <row r="13" spans="2:13" ht="17.5" customHeight="1"/>
    <row r="14" spans="2:13" ht="17.5" customHeight="1"/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6:J8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2026-05-31T22:12:47Z</dcterms:modified>
</cp:coreProperties>
</file>