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80824987f6e120/Desktop/"/>
    </mc:Choice>
  </mc:AlternateContent>
  <xr:revisionPtr revIDLastSave="3" documentId="13_ncr:1_{CA36D73C-6FC9-49C3-ADF8-8BEF6D9509E6}" xr6:coauthVersionLast="47" xr6:coauthVersionMax="47" xr10:uidLastSave="{8E0C0216-F9DA-4817-BE75-929CAE796CB4}"/>
  <bookViews>
    <workbookView xWindow="-110" yWindow="-110" windowWidth="38620" windowHeight="21100" xr2:uid="{00000000-000D-0000-FFFF-FFFF00000000}"/>
  </bookViews>
  <sheets>
    <sheet name="Composizione PTF" sheetId="6" r:id="rId1"/>
    <sheet name="Ripartizione semplificata" sheetId="7" r:id="rId2"/>
    <sheet name="Ripartizione estesa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8" l="1"/>
  <c r="H8" i="8" s="1"/>
  <c r="I8" i="8" s="1"/>
  <c r="J8" i="8" s="1"/>
  <c r="E8" i="7"/>
  <c r="I8" i="6"/>
  <c r="E3" i="7" l="1"/>
  <c r="H6" i="8"/>
  <c r="I6" i="8" s="1"/>
  <c r="J6" i="8" s="1"/>
  <c r="H7" i="8"/>
  <c r="I7" i="8" s="1"/>
  <c r="J7" i="8" s="1"/>
  <c r="G3" i="8"/>
  <c r="H3" i="8" s="1"/>
  <c r="I3" i="8" s="1"/>
  <c r="J3" i="8" s="1"/>
  <c r="G4" i="8"/>
  <c r="H4" i="8" s="1"/>
  <c r="I4" i="8" s="1"/>
  <c r="J4" i="8" s="1"/>
  <c r="G5" i="8"/>
  <c r="H5" i="8" s="1"/>
  <c r="I5" i="8" s="1"/>
  <c r="J5" i="8" s="1"/>
  <c r="G6" i="8"/>
  <c r="G7" i="8"/>
  <c r="E4" i="7" l="1"/>
  <c r="E5" i="7"/>
  <c r="E6" i="7"/>
  <c r="E7" i="7"/>
  <c r="I5" i="6"/>
  <c r="I7" i="6"/>
  <c r="I4" i="6"/>
  <c r="I9" i="8" l="1"/>
  <c r="I3" i="6"/>
  <c r="I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Matteo Capaldi</author>
  </authors>
  <commentList>
    <comment ref="G4" authorId="0" shapeId="0" xr:uid="{7BD2FD5B-DCE8-432F-BF9B-8BFF695BF9B0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il valore del capitale che viene allocato nel portafoglio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Matteo Capaldi</author>
  </authors>
  <commentList>
    <comment ref="F2" authorId="0" shapeId="0" xr:uid="{F4D869AF-DD63-451F-A756-2A2D63023B26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 prezzi del titolo al momento dell'acquisto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2BCCEDBB-ACB7-494A-9F1E-CE6B0D1280B7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il valore del capitale che viene allocato nel portafoglio</t>
        </r>
      </text>
    </comment>
    <comment ref="M5" authorId="0" shapeId="0" xr:uid="{3FEB65B8-2A5E-4894-AD79-0E597DC4F595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Inserire valore del cambio di questa valuta vs. € al momento dell'acquisto</t>
        </r>
      </text>
    </comment>
  </commentList>
</comments>
</file>

<file path=xl/sharedStrings.xml><?xml version="1.0" encoding="utf-8"?>
<sst xmlns="http://schemas.openxmlformats.org/spreadsheetml/2006/main" count="81" uniqueCount="40">
  <si>
    <t>ISIN</t>
  </si>
  <si>
    <t>ASSET</t>
  </si>
  <si>
    <t>OPERAZIONE</t>
  </si>
  <si>
    <t>LEGENDA* VARIAZIONI</t>
  </si>
  <si>
    <t>Ingresso</t>
  </si>
  <si>
    <t>Incremento</t>
  </si>
  <si>
    <t>Nessuna variazione</t>
  </si>
  <si>
    <t>Decremento</t>
  </si>
  <si>
    <t>Chiusura</t>
  </si>
  <si>
    <t>*Se aperto non da client Office/OpenOffice si visualizzeranno numeri anzichè simboli; la legenda resta identica</t>
  </si>
  <si>
    <t>CAPITALE TOTALE</t>
  </si>
  <si>
    <t>ALLOCAZIONE
IN €</t>
  </si>
  <si>
    <t>iShares Core MSCI Europe ETF</t>
  </si>
  <si>
    <t>iShares Core MSCI Japan IMI ETF</t>
  </si>
  <si>
    <t>IE00BK5BQW10</t>
  </si>
  <si>
    <t>IE00B4K48X80</t>
  </si>
  <si>
    <t>IE00B4L5YX21</t>
  </si>
  <si>
    <t>PORTAFOGLIO ESSENTIAL</t>
  </si>
  <si>
    <t>iShares MSCI China</t>
  </si>
  <si>
    <t>IE00BJ5JPG56</t>
  </si>
  <si>
    <t>iShares MSCI EM ex China</t>
  </si>
  <si>
    <t>IE00BMG6Z448</t>
  </si>
  <si>
    <t>FLUTTUAZIONI DI MERCATO</t>
  </si>
  <si>
    <t>OPERATIVITÀ</t>
  </si>
  <si>
    <t>VALUTA</t>
  </si>
  <si>
    <t>PREZZO</t>
  </si>
  <si>
    <t>PREZZO €</t>
  </si>
  <si>
    <t>QUOTE</t>
  </si>
  <si>
    <t>ALLOCAZIONE EFFETTIVA €</t>
  </si>
  <si>
    <t>ALLOCAZIONE
EFFETTIVA %</t>
  </si>
  <si>
    <t>EUR</t>
  </si>
  <si>
    <t>CAMBIO EUR</t>
  </si>
  <si>
    <t>iShares Physical Gold ETC</t>
  </si>
  <si>
    <t>IE00B4ND3602</t>
  </si>
  <si>
    <t>Vanguard FTSE North America UCITS ETF</t>
  </si>
  <si>
    <t>Le informazioni sul Sito e su qualsivoglia materiale informativo ricevuto e/o letto prodotto da Gamma sono fornite unicamente a titolo informativo e non devono essere intese né come una consulenza di investimento, né come un consiglio di acquisto, vendita o altri tipi di operazioni relative ad un investimento su prodotti o servizi, né tanto meno un invito, un’offerta o un sollecito a investire.</t>
  </si>
  <si>
    <t xml:space="preserve">Le informazioni sul Sito e su qualsivoglia materiale informativo ricevuto e/o letto prodotto da Gamma sono fornite unicamente a titolo informativo e non devono essere intese né come una consulenza di investimento, né come un consiglio di acquisto, vendita o altri tipi di operazioni relative ad un investimento su prodotti o servizi, né tanto meno un invito, un’offerta o un sollecito a investire. </t>
  </si>
  <si>
    <t>ALLOCAZIONE
01/03/2026</t>
  </si>
  <si>
    <t>ALLOCAZIONE
05/04/2026</t>
  </si>
  <si>
    <t>RENDIMENTO DAL 01/03/2026 AL 04/04/2026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</si>
</sst>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€-2]\ #,##0.00"/>
    <numFmt numFmtId="165" formatCode="0.000%"/>
    <numFmt numFmtId="166" formatCode="[$€-2]\ #,##0.0000"/>
  </numFmts>
  <fonts count="13">
    <font>
      <sz val="11"/>
      <color theme="1"/>
      <name val="Calibri"/>
      <family val="2"/>
      <scheme val="minor"/>
    </font>
    <font>
      <sz val="11"/>
      <name val="Open Sauce Sans"/>
    </font>
    <font>
      <sz val="11"/>
      <color theme="1"/>
      <name val="Open Sauce Sans"/>
    </font>
    <font>
      <b/>
      <sz val="11"/>
      <name val="Open Sauce Sans"/>
    </font>
    <font>
      <b/>
      <sz val="11"/>
      <color theme="1"/>
      <name val="Open Sauce Sans"/>
    </font>
    <font>
      <sz val="10"/>
      <color rgb="FF000000"/>
      <name val="Arial"/>
      <family val="2"/>
      <charset val="1"/>
    </font>
    <font>
      <b/>
      <sz val="11"/>
      <color rgb="FFFF0000"/>
      <name val="Open Sauce Sans"/>
    </font>
    <font>
      <sz val="9"/>
      <color indexed="81"/>
      <name val="Tahoma"/>
      <family val="2"/>
    </font>
    <font>
      <sz val="14"/>
      <color theme="1"/>
      <name val="Open Sauce Sans"/>
    </font>
    <font>
      <sz val="10"/>
      <color theme="1"/>
      <name val="Open Sauce Sans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2BA825"/>
        <bgColor indexed="64"/>
      </patternFill>
    </fill>
    <fill>
      <patternFill patternType="solid">
        <fgColor rgb="FF2BA825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9" fontId="12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2" fillId="0" borderId="7" xfId="0" applyFont="1" applyBorder="1"/>
    <xf numFmtId="0" fontId="2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/>
    <xf numFmtId="1" fontId="2" fillId="0" borderId="3" xfId="0" applyNumberFormat="1" applyFont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0" fontId="8" fillId="0" borderId="0" xfId="0" applyFont="1"/>
    <xf numFmtId="0" fontId="2" fillId="0" borderId="2" xfId="0" applyFont="1" applyBorder="1"/>
    <xf numFmtId="0" fontId="9" fillId="0" borderId="5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12" xfId="0" applyFont="1" applyBorder="1"/>
    <xf numFmtId="0" fontId="1" fillId="0" borderId="15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Protection="1">
      <protection locked="0"/>
    </xf>
    <xf numFmtId="10" fontId="4" fillId="2" borderId="13" xfId="0" applyNumberFormat="1" applyFont="1" applyFill="1" applyBorder="1" applyAlignment="1" applyProtection="1">
      <alignment horizontal="left" vertical="center"/>
      <protection locked="0"/>
    </xf>
    <xf numFmtId="164" fontId="6" fillId="2" borderId="22" xfId="0" applyNumberFormat="1" applyFont="1" applyFill="1" applyBorder="1" applyAlignment="1" applyProtection="1">
      <alignment horizontal="right" vertical="center"/>
      <protection locked="0"/>
    </xf>
    <xf numFmtId="0" fontId="2" fillId="0" borderId="5" xfId="0" applyFont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166" fontId="3" fillId="0" borderId="21" xfId="0" applyNumberFormat="1" applyFont="1" applyBorder="1" applyAlignment="1">
      <alignment horizontal="right" vertical="center"/>
    </xf>
    <xf numFmtId="164" fontId="4" fillId="0" borderId="23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1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0" fontId="2" fillId="0" borderId="1" xfId="0" applyNumberFormat="1" applyFont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0" fontId="2" fillId="0" borderId="14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4" fontId="6" fillId="5" borderId="14" xfId="0" applyNumberFormat="1" applyFont="1" applyFill="1" applyBorder="1" applyAlignment="1" applyProtection="1">
      <alignment horizontal="center" vertical="center"/>
      <protection locked="0"/>
    </xf>
    <xf numFmtId="164" fontId="1" fillId="5" borderId="14" xfId="0" applyNumberFormat="1" applyFont="1" applyFill="1" applyBorder="1" applyAlignment="1">
      <alignment horizontal="center" vertical="center"/>
    </xf>
    <xf numFmtId="1" fontId="3" fillId="5" borderId="21" xfId="0" applyNumberFormat="1" applyFont="1" applyFill="1" applyBorder="1" applyAlignment="1">
      <alignment horizontal="center" vertical="center"/>
    </xf>
    <xf numFmtId="164" fontId="2" fillId="5" borderId="14" xfId="2" applyNumberFormat="1" applyFont="1" applyFill="1" applyBorder="1" applyAlignment="1" applyProtection="1">
      <alignment horizontal="center" vertical="center"/>
    </xf>
    <xf numFmtId="165" fontId="2" fillId="5" borderId="3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4" fontId="6" fillId="0" borderId="14" xfId="0" applyNumberFormat="1" applyFont="1" applyBorder="1" applyAlignment="1" applyProtection="1">
      <alignment horizontal="center" vertical="center"/>
      <protection locked="0"/>
    </xf>
    <xf numFmtId="164" fontId="1" fillId="0" borderId="14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64" fontId="2" fillId="0" borderId="14" xfId="2" applyNumberFormat="1" applyFont="1" applyFill="1" applyBorder="1" applyAlignment="1" applyProtection="1">
      <alignment horizontal="center" vertical="center"/>
    </xf>
    <xf numFmtId="165" fontId="2" fillId="0" borderId="3" xfId="0" applyNumberFormat="1" applyFont="1" applyBorder="1" applyAlignment="1">
      <alignment vertical="center"/>
    </xf>
    <xf numFmtId="0" fontId="2" fillId="5" borderId="1" xfId="0" quotePrefix="1" applyFont="1" applyFill="1" applyBorder="1" applyAlignment="1">
      <alignment horizontal="center" vertical="center"/>
    </xf>
    <xf numFmtId="4" fontId="6" fillId="5" borderId="14" xfId="0" quotePrefix="1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/>
    <xf numFmtId="0" fontId="2" fillId="0" borderId="1" xfId="0" applyFont="1" applyBorder="1"/>
    <xf numFmtId="10" fontId="2" fillId="0" borderId="25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4" fontId="1" fillId="0" borderId="20" xfId="2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left" vertical="center"/>
    </xf>
    <xf numFmtId="10" fontId="2" fillId="2" borderId="1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wrapText="1"/>
    </xf>
  </cellXfs>
  <cellStyles count="3">
    <cellStyle name="Normal" xfId="0" builtinId="0"/>
    <cellStyle name="Normal 2" xfId="1" xr:uid="{00000000-0005-0000-0000-000000000000}"/>
    <cellStyle name="Percent" xfId="2" builtinId="5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5" formatCode="0.000%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4" formatCode="[$€-2]\ 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4" formatCode="[$€-2]\ 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Open Sauce Sans"/>
        <scheme val="none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theme="1"/>
        </top>
      </border>
    </dxf>
    <dxf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fill>
        <patternFill patternType="solid">
          <fgColor theme="4"/>
          <bgColor rgb="FF2BA825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64" formatCode="[$€-2]\ 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4" formatCode="0.00%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numFmt numFmtId="0" formatCode="General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Open Sauce Sans"/>
        <scheme val="none"/>
      </font>
      <alignment horizontal="center" vertical="center" textRotation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border>
        <top style="double">
          <color theme="1"/>
        </top>
      </border>
    </dxf>
    <dxf>
      <font>
        <b/>
        <color theme="0"/>
      </font>
      <fill>
        <patternFill patternType="solid">
          <fgColor theme="4"/>
          <bgColor rgb="FF2BA825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</dxfs>
  <tableStyles count="1" defaultTableStyle="TableStyleMedium2" defaultPivotStyle="PivotStyleLight16">
    <tableStyle name="TableStyleMedium16 2" pivot="0" count="7" xr9:uid="{00000000-0011-0000-FFFF-FFFF00000000}">
      <tableStyleElement type="wholeTable" dxfId="37"/>
      <tableStyleElement type="headerRow" dxfId="36"/>
      <tableStyleElement type="totalRow" dxfId="35"/>
      <tableStyleElement type="firstColumn" dxfId="34"/>
      <tableStyleElement type="lastColumn" dxfId="33"/>
      <tableStyleElement type="firstRowStripe" dxfId="32"/>
      <tableStyleElement type="firstColumnStripe" dxfId="31"/>
    </tableStyle>
  </tableStyles>
  <colors>
    <mruColors>
      <color rgb="FFF88221"/>
      <color rgb="FF2BA825"/>
      <color rgb="FFFCC69A"/>
      <color rgb="FFA6EB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430307</xdr:colOff>
      <xdr:row>10</xdr:row>
      <xdr:rowOff>143435</xdr:rowOff>
    </xdr:from>
    <xdr:to>
      <xdr:col>12</xdr:col>
      <xdr:colOff>2354</xdr:colOff>
      <xdr:row>17</xdr:row>
      <xdr:rowOff>199538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100A00-CB00-43B6-BDE2-8A7B459A2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407" y="2175435"/>
          <a:ext cx="1649133" cy="1601694"/>
        </a:xfrm>
        <a:prstGeom prst="rect">
          <a:avLst/>
        </a:prstGeom>
      </xdr:spPr>
    </xdr:pic>
    <xdr:clientData/>
  </xdr:twoCellAnchor>
  <xdr:twoCellAnchor editAs="oneCell">
    <xdr:from>
      <xdr:col>1</xdr:col>
      <xdr:colOff>294944</xdr:colOff>
      <xdr:row>14</xdr:row>
      <xdr:rowOff>44450</xdr:rowOff>
    </xdr:from>
    <xdr:to>
      <xdr:col>1</xdr:col>
      <xdr:colOff>2523794</xdr:colOff>
      <xdr:row>15</xdr:row>
      <xdr:rowOff>132150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7BF120-D746-4A0B-AA3B-27EEAF6C7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894" y="3365500"/>
          <a:ext cx="2228850" cy="3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158750</xdr:colOff>
      <xdr:row>17</xdr:row>
      <xdr:rowOff>24201</xdr:rowOff>
    </xdr:from>
    <xdr:to>
      <xdr:col>2</xdr:col>
      <xdr:colOff>86208</xdr:colOff>
      <xdr:row>19</xdr:row>
      <xdr:rowOff>11500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A8BBDD-2E1B-43F4-B7B6-B1E09232B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12001"/>
          <a:ext cx="2778442" cy="425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381000</xdr:colOff>
      <xdr:row>11</xdr:row>
      <xdr:rowOff>146050</xdr:rowOff>
    </xdr:from>
    <xdr:to>
      <xdr:col>4</xdr:col>
      <xdr:colOff>532311</xdr:colOff>
      <xdr:row>16</xdr:row>
      <xdr:rowOff>190499</xdr:rowOff>
    </xdr:to>
    <xdr:pic>
      <xdr:nvPicPr>
        <xdr:cNvPr id="5" name="Picture 4" descr="Newsroom | Scalable Capital">
          <a:extLst>
            <a:ext uri="{FF2B5EF4-FFF2-40B4-BE49-F238E27FC236}">
              <a16:creationId xmlns:a16="http://schemas.microsoft.com/office/drawing/2014/main" id="{A6F25F50-ABEE-4AB3-8FDD-8114A36C8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1050" y="2800350"/>
          <a:ext cx="2333668" cy="1155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542168</xdr:colOff>
      <xdr:row>16</xdr:row>
      <xdr:rowOff>114300</xdr:rowOff>
    </xdr:from>
    <xdr:to>
      <xdr:col>4</xdr:col>
      <xdr:colOff>440192</xdr:colOff>
      <xdr:row>19</xdr:row>
      <xdr:rowOff>57150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A7CC12E-E3EF-4CB0-8114-3BE73C815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218" y="3879850"/>
          <a:ext cx="2080381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275054</xdr:colOff>
      <xdr:row>12</xdr:row>
      <xdr:rowOff>177800</xdr:rowOff>
    </xdr:from>
    <xdr:to>
      <xdr:col>7</xdr:col>
      <xdr:colOff>408995</xdr:colOff>
      <xdr:row>15</xdr:row>
      <xdr:rowOff>25400</xdr:rowOff>
    </xdr:to>
    <xdr:pic>
      <xdr:nvPicPr>
        <xdr:cNvPr id="7" name="Picture 6" descr="justETF - Directa - Alert">
          <a:extLst>
            <a:ext uri="{FF2B5EF4-FFF2-40B4-BE49-F238E27FC236}">
              <a16:creationId xmlns:a16="http://schemas.microsoft.com/office/drawing/2014/main" id="{EEBA96E8-C254-441E-89A8-9B0F805DB4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05" t="16509" r="11765" b="29717"/>
        <a:stretch/>
      </xdr:blipFill>
      <xdr:spPr bwMode="auto">
        <a:xfrm>
          <a:off x="6428204" y="3054350"/>
          <a:ext cx="2436396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457200</xdr:colOff>
      <xdr:row>16</xdr:row>
      <xdr:rowOff>82550</xdr:rowOff>
    </xdr:from>
    <xdr:to>
      <xdr:col>7</xdr:col>
      <xdr:colOff>1864</xdr:colOff>
      <xdr:row>19</xdr:row>
      <xdr:rowOff>171450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1A83589-17CF-4980-9A99-50CCBEDB6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3848100"/>
          <a:ext cx="1831879" cy="75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120277</xdr:colOff>
      <xdr:row>6</xdr:row>
      <xdr:rowOff>141940</xdr:rowOff>
    </xdr:from>
    <xdr:to>
      <xdr:col>8</xdr:col>
      <xdr:colOff>208580</xdr:colOff>
      <xdr:row>13</xdr:row>
      <xdr:rowOff>189304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8F48AB-2DE6-4C43-95DB-B497D56BF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0865" y="1523999"/>
          <a:ext cx="1649506" cy="16136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6</xdr:row>
      <xdr:rowOff>152400</xdr:rowOff>
    </xdr:from>
    <xdr:to>
      <xdr:col>12</xdr:col>
      <xdr:colOff>753783</xdr:colOff>
      <xdr:row>13</xdr:row>
      <xdr:rowOff>152774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8B6F4B-B5BA-4636-8488-C1EFEF3D1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9050" y="2139950"/>
          <a:ext cx="1642783" cy="15561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F2E3F3-9104-4786-958D-B8B6EA69B674}" name="Portafoglio" displayName="Portafoglio" ref="B2:I8" totalsRowShown="0" headerRowDxfId="30" dataDxfId="29">
  <sortState xmlns:xlrd2="http://schemas.microsoft.com/office/spreadsheetml/2017/richdata2" ref="B3:I7">
    <sortCondition descending="1" ref="H2:H7"/>
  </sortState>
  <tableColumns count="8">
    <tableColumn id="1" xr3:uid="{DCCDB110-6F59-4AA6-9212-3FAA5A82E8EE}" name="ASSET" dataDxfId="28"/>
    <tableColumn id="2" xr3:uid="{9671A252-F8AE-4642-8454-5FAE3C5C86A4}" name="ISIN" dataDxfId="27"/>
    <tableColumn id="3" xr3:uid="{7F27D572-1B67-4FAD-B749-AC8BEF379BE6}" name="ALLOCAZIONE_x000a_01/03/2026" dataDxfId="26"/>
    <tableColumn id="6" xr3:uid="{182BA7F1-E1BC-4914-8E03-805A231CD527}" name="RENDIMENTO DAL 01/03/2026 AL 04/04/2026" dataDxfId="25"/>
    <tableColumn id="5" xr3:uid="{0F531475-CAB1-486A-98D0-9254FA964446}" name="FLUTTUAZIONI DI MERCATO" dataDxfId="24"/>
    <tableColumn id="4" xr3:uid="{D17229C4-977E-4E83-AAC9-467EB10B0E11}" name="OPERATIVITÀ" dataDxfId="23"/>
    <tableColumn id="7" xr3:uid="{C90404EC-8521-49E0-BB5A-1B6D8E1C49F7}" name="ALLOCAZIONE_x000a_05/04/2026" dataDxfId="22"/>
    <tableColumn id="10" xr3:uid="{82371C10-C002-4C2C-810E-A0EDB044B676}" name="OPERAZIONE" dataDxfId="21">
      <calculatedColumnFormula>IF(Portafoglio[[#This Row],[OPERATIVITÀ]]&lt;&gt;0,1,0)</calculatedColumnFormula>
    </tableColumn>
  </tableColumns>
  <tableStyleInfo name="TableStyleMedium16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C1544D-50A6-4A14-93D9-564181B1F516}" name="Portafoglio3" displayName="Portafoglio3" ref="B2:E8" totalsRowShown="0" dataDxfId="19" headerRowBorderDxfId="20">
  <tableColumns count="4">
    <tableColumn id="1" xr3:uid="{5FA277E3-D130-4D9C-9490-6934D561D1D6}" name="ASSET" dataDxfId="18"/>
    <tableColumn id="2" xr3:uid="{E3A3D096-9266-4FA6-833D-0240D5A6BA2B}" name="ISIN" dataDxfId="17"/>
    <tableColumn id="7" xr3:uid="{8BF6BB60-A286-4778-9F32-FF7E4DB21459}" name="ALLOCAZIONE_x000a_05/04/2026" dataDxfId="16"/>
    <tableColumn id="5" xr3:uid="{591A150C-306F-4620-BFA1-2E886714827A}" name="ALLOCAZIONE_x000a_IN €" dataDxfId="15">
      <calculatedColumnFormula>$G$4*Portafoglio3[[#This Row],[ALLOCAZIONE
05/04/2026]]</calculatedColumnFormula>
    </tableColumn>
  </tableColumns>
  <tableStyleInfo name="TableStyleMedium16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D4A0CF8-6A81-41EF-9DBF-3E69C3CCA376}" name="Table3" displayName="Table3" ref="L5:M6" totalsRowShown="0" headerRowBorderDxfId="14" tableBorderDxfId="13">
  <tableColumns count="2">
    <tableColumn id="1" xr3:uid="{DA9BB73D-04B1-426B-B281-A56F0E21CE6B}" name="VALUTA"/>
    <tableColumn id="2" xr3:uid="{B1C85FD1-3B8F-4D46-BEAC-1B775490ACD9}" name="CAMBIO EUR"/>
  </tableColumns>
  <tableStyleInfo name="TableStyleMedium16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0925E80-980C-4461-BAAA-71618E52F7B2}" name="Table4" displayName="Table4" ref="B2:J8" totalsRowShown="0" headerRowDxfId="12" dataDxfId="10" headerRowBorderDxfId="11" tableBorderDxfId="9">
  <tableColumns count="9">
    <tableColumn id="1" xr3:uid="{77751BD7-1FF6-433F-9533-3FC07BF1010F}" name="ASSET" dataDxfId="8"/>
    <tableColumn id="2" xr3:uid="{61A4CC36-D47D-4B8A-8A80-ABA75EB7FF47}" name="ISIN" dataDxfId="7"/>
    <tableColumn id="4" xr3:uid="{D89CD12E-B834-4C2A-AC55-DE58CC3E4F68}" name="ALLOCAZIONE_x000a_05/04/2026" dataDxfId="6"/>
    <tableColumn id="5" xr3:uid="{3D23735E-8A84-4A98-9D94-EECB0CC9AC44}" name="VALUTA" dataDxfId="5"/>
    <tableColumn id="6" xr3:uid="{0CAF7E5A-C3A3-4371-8287-496AAFE87F4B}" name="PREZZO" dataDxfId="4"/>
    <tableColumn id="7" xr3:uid="{DC613A9B-DB2E-40BB-B2AA-80326C5380B4}" name="PREZZO €" dataDxfId="3">
      <calculatedColumnFormula>IFERROR(IF(VLOOKUP(E3,Table3[],2,0)&gt;1,(VLOOKUP(E3,Table3[],2,0)/F3),VLOOKUP(E3,Table3[],2,0)*F3),0)</calculatedColumnFormula>
    </tableColumn>
    <tableColumn id="8" xr3:uid="{32E1B5BA-9CEF-4A3C-B6B7-985C69710465}" name="QUOTE" dataDxfId="2">
      <calculatedColumnFormula>IFERROR(ROUND(($M$3*$D3)/G3,0),"")</calculatedColumnFormula>
    </tableColumn>
    <tableColumn id="12" xr3:uid="{80BB3E78-980D-4199-B686-5E32CBE2EC31}" name="ALLOCAZIONE EFFETTIVA €" dataDxfId="1">
      <calculatedColumnFormula>IFERROR(Table4[[#This Row],[QUOTE]]*Table4[[#This Row],[PREZZO €]],"")</calculatedColumnFormula>
    </tableColumn>
    <tableColumn id="11" xr3:uid="{DE95431E-C2DC-486F-8AD1-19F4F25588B3}" name="ALLOCAZIONE_x000a_EFFETTIVA %" dataDxfId="0">
      <calculatedColumnFormula>IFERROR(Table4[[#This Row],[ALLOCAZIONE EFFETTIVA €]]/$M$3,"")</calculatedColumnFormula>
    </tableColumn>
  </tableColumns>
  <tableStyleInfo name="TableStyleMedium16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4C411-1DCD-49CD-98A6-DC86A40E9BC0}">
  <sheetPr codeName="Sheet1"/>
  <dimension ref="A1:N23"/>
  <sheetViews>
    <sheetView showGridLines="0" tabSelected="1" zoomScaleNormal="100" workbookViewId="0">
      <selection activeCell="B3" sqref="B3"/>
    </sheetView>
  </sheetViews>
  <sheetFormatPr defaultColWidth="8.81640625" defaultRowHeight="14"/>
  <cols>
    <col min="1" max="1" width="1.54296875" style="1" customWidth="1"/>
    <col min="2" max="2" width="41" style="1" bestFit="1" customWidth="1"/>
    <col min="3" max="3" width="15.81640625" style="1" bestFit="1" customWidth="1"/>
    <col min="4" max="4" width="15.453125" style="1" bestFit="1" customWidth="1"/>
    <col min="5" max="5" width="19.453125" style="1" bestFit="1" customWidth="1"/>
    <col min="6" max="6" width="18.1796875" style="1" bestFit="1" customWidth="1"/>
    <col min="7" max="7" width="14.54296875" style="1" bestFit="1" customWidth="1"/>
    <col min="8" max="8" width="15.453125" style="1" bestFit="1" customWidth="1"/>
    <col min="9" max="9" width="19.453125" style="1" hidden="1" customWidth="1"/>
    <col min="10" max="10" width="1.54296875" style="1" customWidth="1"/>
    <col min="11" max="11" width="22.453125" style="1" customWidth="1"/>
    <col min="12" max="12" width="7.81640625" style="1" bestFit="1" customWidth="1"/>
    <col min="13" max="13" width="11" style="1" bestFit="1" customWidth="1"/>
    <col min="14" max="16384" width="8.81640625" style="1"/>
  </cols>
  <sheetData>
    <row r="1" spans="1:14" ht="9" customHeight="1" thickBot="1">
      <c r="B1" s="2"/>
      <c r="C1" s="2"/>
      <c r="D1" s="2"/>
      <c r="E1" s="2"/>
      <c r="F1" s="2"/>
      <c r="G1" s="2"/>
      <c r="H1" s="2"/>
    </row>
    <row r="2" spans="1:14" ht="42.5" thickBot="1">
      <c r="A2" s="3"/>
      <c r="B2" s="17" t="s">
        <v>1</v>
      </c>
      <c r="C2" s="18" t="s">
        <v>0</v>
      </c>
      <c r="D2" s="19" t="s">
        <v>37</v>
      </c>
      <c r="E2" s="19" t="s">
        <v>39</v>
      </c>
      <c r="F2" s="19" t="s">
        <v>22</v>
      </c>
      <c r="G2" s="14" t="s">
        <v>23</v>
      </c>
      <c r="H2" s="20" t="s">
        <v>38</v>
      </c>
      <c r="I2" s="16" t="s">
        <v>2</v>
      </c>
      <c r="J2" s="4"/>
      <c r="K2" s="66" t="s">
        <v>17</v>
      </c>
      <c r="L2" s="67"/>
      <c r="M2" s="67"/>
      <c r="N2" s="10"/>
    </row>
    <row r="3" spans="1:14" ht="17.5" customHeight="1" thickBot="1">
      <c r="A3" s="3"/>
      <c r="B3" s="36" t="s">
        <v>34</v>
      </c>
      <c r="C3" s="37" t="s">
        <v>14</v>
      </c>
      <c r="D3" s="38">
        <v>0.19809752327894151</v>
      </c>
      <c r="E3" s="38">
        <v>-1.897910243233969E-2</v>
      </c>
      <c r="F3" s="38">
        <v>0.20549192348813108</v>
      </c>
      <c r="G3" s="41">
        <v>0</v>
      </c>
      <c r="H3" s="38">
        <v>0.20549192348813108</v>
      </c>
      <c r="I3" s="1">
        <f>IF(Portafoglio[[#This Row],[OPERATIVITÀ]]&lt;&gt;0,1,0)</f>
        <v>0</v>
      </c>
      <c r="J3" s="5"/>
      <c r="K3" s="68" t="s">
        <v>3</v>
      </c>
      <c r="L3" s="69"/>
      <c r="M3" s="70"/>
    </row>
    <row r="4" spans="1:14" ht="17.5" customHeight="1">
      <c r="A4" s="3"/>
      <c r="B4" s="36" t="s">
        <v>13</v>
      </c>
      <c r="C4" s="37" t="s">
        <v>16</v>
      </c>
      <c r="D4" s="38">
        <v>0.18374919598904044</v>
      </c>
      <c r="E4" s="38">
        <v>-5.978341492360173E-2</v>
      </c>
      <c r="F4" s="38">
        <v>0.18267991799146024</v>
      </c>
      <c r="G4" s="41">
        <v>0</v>
      </c>
      <c r="H4" s="38">
        <v>0.18267991799146024</v>
      </c>
      <c r="I4" s="1">
        <f>IF(Portafoglio[[#This Row],[OPERATIVITÀ]]&lt;&gt;0,1,0)</f>
        <v>0</v>
      </c>
      <c r="J4" s="5"/>
      <c r="K4" s="71" t="s">
        <v>4</v>
      </c>
      <c r="L4" s="72"/>
      <c r="M4" s="15">
        <v>2</v>
      </c>
    </row>
    <row r="5" spans="1:14" ht="17.5" customHeight="1">
      <c r="A5" s="3"/>
      <c r="B5" s="36" t="s">
        <v>12</v>
      </c>
      <c r="C5" s="37" t="s">
        <v>15</v>
      </c>
      <c r="D5" s="38">
        <v>0.18172224715908555</v>
      </c>
      <c r="E5" s="38">
        <v>-5.4231227651966751E-2</v>
      </c>
      <c r="F5" s="38">
        <v>0.18173162990008618</v>
      </c>
      <c r="G5" s="41">
        <v>0</v>
      </c>
      <c r="H5" s="38">
        <v>0.18173162990008618</v>
      </c>
      <c r="I5" s="1">
        <f>IF(Portafoglio[[#This Row],[OPERATIVITÀ]]&lt;&gt;0,1,0)</f>
        <v>0</v>
      </c>
      <c r="J5" s="5"/>
      <c r="K5" s="73" t="s">
        <v>5</v>
      </c>
      <c r="L5" s="74"/>
      <c r="M5" s="6">
        <v>1</v>
      </c>
    </row>
    <row r="6" spans="1:14" ht="17.5" customHeight="1">
      <c r="A6" s="3"/>
      <c r="B6" s="36" t="s">
        <v>20</v>
      </c>
      <c r="C6" s="37" t="s">
        <v>21</v>
      </c>
      <c r="D6" s="38">
        <v>0.16166679095966227</v>
      </c>
      <c r="E6" s="38">
        <v>-8.7896719389629063E-2</v>
      </c>
      <c r="F6" s="38">
        <v>0.15592016595240177</v>
      </c>
      <c r="G6" s="41">
        <v>0</v>
      </c>
      <c r="H6" s="38">
        <v>0.15592016595240177</v>
      </c>
      <c r="I6" s="1">
        <f>IF(Portafoglio[[#This Row],[OPERATIVITÀ]]&lt;&gt;0,1,0)</f>
        <v>0</v>
      </c>
      <c r="J6" s="5"/>
      <c r="K6" s="75" t="s">
        <v>6</v>
      </c>
      <c r="L6" s="76"/>
      <c r="M6" s="7">
        <v>0</v>
      </c>
    </row>
    <row r="7" spans="1:14" ht="17.5" customHeight="1">
      <c r="B7" s="36" t="s">
        <v>18</v>
      </c>
      <c r="C7" s="37" t="s">
        <v>19</v>
      </c>
      <c r="D7" s="38">
        <v>0.1512923383543</v>
      </c>
      <c r="E7" s="38">
        <v>-3.1956224069975891E-2</v>
      </c>
      <c r="F7" s="38">
        <v>0.15486361224634773</v>
      </c>
      <c r="G7" s="41">
        <v>0</v>
      </c>
      <c r="H7" s="42">
        <v>0.15486361224634773</v>
      </c>
      <c r="I7" s="1">
        <f>IF(Portafoglio[[#This Row],[OPERATIVITÀ]]&lt;&gt;0,1,0)</f>
        <v>0</v>
      </c>
      <c r="J7" s="13"/>
      <c r="K7" s="73" t="s">
        <v>7</v>
      </c>
      <c r="L7" s="74"/>
      <c r="M7" s="6">
        <v>-1</v>
      </c>
    </row>
    <row r="8" spans="1:14" ht="17.5" customHeight="1" thickBot="1">
      <c r="B8" s="36" t="s">
        <v>32</v>
      </c>
      <c r="C8" s="37" t="s">
        <v>33</v>
      </c>
      <c r="D8" s="38">
        <v>0.12347190425897037</v>
      </c>
      <c r="E8" s="38">
        <v>-8.6136654638575116E-2</v>
      </c>
      <c r="F8" s="38">
        <v>0.11931275042157299</v>
      </c>
      <c r="G8" s="41">
        <v>0</v>
      </c>
      <c r="H8" s="59">
        <v>0.11931275042157299</v>
      </c>
      <c r="I8" s="58">
        <f>IF(Portafoglio[[#This Row],[OPERATIVITÀ]]&lt;&gt;0,1,0)</f>
        <v>0</v>
      </c>
      <c r="J8" s="57"/>
      <c r="K8" s="77" t="s">
        <v>8</v>
      </c>
      <c r="L8" s="78"/>
      <c r="M8" s="8">
        <v>-2</v>
      </c>
    </row>
    <row r="9" spans="1:14" ht="17.5" customHeight="1">
      <c r="B9" s="64" t="s">
        <v>35</v>
      </c>
      <c r="C9" s="64"/>
      <c r="D9" s="64"/>
      <c r="E9" s="64"/>
      <c r="F9" s="64"/>
      <c r="G9" s="64"/>
      <c r="H9" s="64"/>
      <c r="J9" s="9"/>
      <c r="K9" s="65" t="s">
        <v>9</v>
      </c>
      <c r="L9" s="65"/>
      <c r="M9" s="65"/>
    </row>
    <row r="10" spans="1:14" ht="17.5">
      <c r="B10" s="64"/>
      <c r="C10" s="64"/>
      <c r="D10" s="64"/>
      <c r="E10" s="64"/>
      <c r="F10" s="64"/>
      <c r="G10" s="64"/>
      <c r="H10" s="64"/>
      <c r="J10" s="9"/>
      <c r="K10" s="64"/>
      <c r="L10" s="64"/>
      <c r="M10" s="64"/>
    </row>
    <row r="11" spans="1:14" ht="17.5">
      <c r="B11" s="64"/>
      <c r="C11" s="64"/>
      <c r="D11" s="64"/>
      <c r="E11" s="64"/>
      <c r="F11" s="64"/>
      <c r="G11" s="64"/>
      <c r="H11" s="64"/>
      <c r="J11" s="9"/>
      <c r="K11" s="64"/>
      <c r="L11" s="64"/>
      <c r="M11" s="64"/>
    </row>
    <row r="12" spans="1:14" ht="17.5">
      <c r="B12" s="63"/>
      <c r="C12" s="63"/>
      <c r="D12" s="63"/>
      <c r="E12" s="63"/>
      <c r="F12" s="63"/>
      <c r="G12" s="63"/>
      <c r="H12" s="63"/>
      <c r="J12" s="9"/>
    </row>
    <row r="13" spans="1:14" ht="17.5">
      <c r="J13" s="9"/>
    </row>
    <row r="14" spans="1:14" ht="17.5" customHeight="1">
      <c r="J14" s="9"/>
    </row>
    <row r="15" spans="1:14" ht="17.5">
      <c r="J15" s="9"/>
    </row>
    <row r="16" spans="1:14" ht="17.5">
      <c r="J16" s="9"/>
    </row>
    <row r="17" spans="10:10" ht="17.5">
      <c r="J17" s="9"/>
    </row>
    <row r="18" spans="10:10" ht="17.5">
      <c r="J18" s="9"/>
    </row>
    <row r="19" spans="10:10" ht="17.5">
      <c r="J19" s="9"/>
    </row>
    <row r="20" spans="10:10" ht="17.5" customHeight="1">
      <c r="J20" s="9"/>
    </row>
    <row r="21" spans="10:10" ht="17.5">
      <c r="J21" s="9"/>
    </row>
    <row r="22" spans="10:10" ht="17.5" customHeight="1">
      <c r="J22" s="9"/>
    </row>
    <row r="23" spans="10:10" ht="17.5">
      <c r="J23" s="9"/>
    </row>
  </sheetData>
  <mergeCells count="9">
    <mergeCell ref="B9:H11"/>
    <mergeCell ref="K9:M11"/>
    <mergeCell ref="K2:M2"/>
    <mergeCell ref="K3:M3"/>
    <mergeCell ref="K4:L4"/>
    <mergeCell ref="K5:L5"/>
    <mergeCell ref="K6:L6"/>
    <mergeCell ref="K7:L7"/>
    <mergeCell ref="K8:L8"/>
  </mergeCells>
  <phoneticPr fontId="11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8A4B349-6EEB-48C1-9BAE-1D4791D79802}">
            <x14:iconSet iconSet="5Arrows" showValue="0" custom="1">
              <x14:cfvo type="percent">
                <xm:f>0</xm:f>
              </x14:cfvo>
              <x14:cfvo type="num">
                <xm:f>-1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TrafficLights1" iconId="0"/>
              <x14:cfIcon iconSet="3Arrows" iconId="0"/>
              <x14:cfIcon iconSet="3Triangles" iconId="1"/>
              <x14:cfIcon iconSet="3Arrows" iconId="2"/>
              <x14:cfIcon iconSet="3TrafficLights1" iconId="2"/>
            </x14:iconSet>
          </x14:cfRule>
          <xm:sqref>G3:G8</xm:sqref>
        </x14:conditionalFormatting>
        <x14:conditionalFormatting xmlns:xm="http://schemas.microsoft.com/office/excel/2006/main">
          <x14:cfRule type="iconSet" priority="4" id="{9F8CF66F-992A-45C9-A2FE-E62D6DF9DBC6}">
            <x14:iconSet iconSet="5Arrows" showValue="0" custom="1">
              <x14:cfvo type="percent">
                <xm:f>0</xm:f>
              </x14:cfvo>
              <x14:cfvo type="num">
                <xm:f>-1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TrafficLights1" iconId="0"/>
              <x14:cfIcon iconSet="3Arrows" iconId="0"/>
              <x14:cfIcon iconSet="3Triangles" iconId="1"/>
              <x14:cfIcon iconSet="3Arrows" iconId="2"/>
              <x14:cfIcon iconSet="3TrafficLights1" iconId="2"/>
            </x14:iconSet>
          </x14:cfRule>
          <xm:sqref>M4:M8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AB04B-22E9-4DFF-A373-83D85CF87005}">
  <sheetPr codeName="Sheet2"/>
  <dimension ref="A1:J27"/>
  <sheetViews>
    <sheetView showGridLines="0" zoomScaleNormal="100" workbookViewId="0">
      <selection activeCell="B3" sqref="B3"/>
    </sheetView>
  </sheetViews>
  <sheetFormatPr defaultColWidth="8.81640625" defaultRowHeight="14"/>
  <cols>
    <col min="1" max="1" width="1.54296875" style="1" customWidth="1"/>
    <col min="2" max="2" width="41" style="1" bestFit="1" customWidth="1"/>
    <col min="3" max="3" width="15.81640625" style="1" bestFit="1" customWidth="1"/>
    <col min="4" max="5" width="15.453125" style="1" bestFit="1" customWidth="1"/>
    <col min="6" max="7" width="1.54296875" style="1" customWidth="1"/>
    <col min="8" max="8" width="22.453125" style="1" customWidth="1"/>
    <col min="9" max="9" width="7.81640625" style="1" bestFit="1" customWidth="1"/>
    <col min="10" max="10" width="11" style="1" bestFit="1" customWidth="1"/>
    <col min="11" max="16384" width="8.81640625" style="1"/>
  </cols>
  <sheetData>
    <row r="1" spans="1:10" ht="9" customHeight="1" thickBot="1">
      <c r="B1" s="2"/>
      <c r="C1" s="2"/>
      <c r="D1" s="2"/>
      <c r="E1" s="2"/>
    </row>
    <row r="2" spans="1:10" ht="42.65" customHeight="1" thickBot="1">
      <c r="A2" s="3"/>
      <c r="B2" s="17" t="s">
        <v>1</v>
      </c>
      <c r="C2" s="18" t="s">
        <v>0</v>
      </c>
      <c r="D2" s="14" t="s">
        <v>38</v>
      </c>
      <c r="E2" s="35" t="s">
        <v>11</v>
      </c>
      <c r="F2" s="4"/>
      <c r="G2" s="66" t="s">
        <v>17</v>
      </c>
      <c r="H2" s="67"/>
      <c r="I2" s="67"/>
      <c r="J2" s="10"/>
    </row>
    <row r="3" spans="1:10" ht="17.5" customHeight="1" thickBot="1">
      <c r="A3" s="3"/>
      <c r="B3" s="36" t="s">
        <v>34</v>
      </c>
      <c r="C3" s="37" t="s">
        <v>14</v>
      </c>
      <c r="D3" s="38">
        <v>0.20549192348813108</v>
      </c>
      <c r="E3" s="39">
        <f>$G$4*Portafoglio3[[#This Row],[ALLOCAZIONE
05/04/2026]]</f>
        <v>1027.4596174406554</v>
      </c>
      <c r="F3" s="5"/>
      <c r="G3" s="66" t="s">
        <v>10</v>
      </c>
      <c r="H3" s="67"/>
      <c r="I3" s="79"/>
    </row>
    <row r="4" spans="1:10" ht="17.5" customHeight="1" thickBot="1">
      <c r="A4" s="3"/>
      <c r="B4" s="36" t="s">
        <v>13</v>
      </c>
      <c r="C4" s="37" t="s">
        <v>16</v>
      </c>
      <c r="D4" s="38">
        <v>0.18267991799146024</v>
      </c>
      <c r="E4" s="39">
        <f>$G$4*Portafoglio3[[#This Row],[ALLOCAZIONE
05/04/2026]]</f>
        <v>913.39958995730126</v>
      </c>
      <c r="F4" s="5"/>
      <c r="G4" s="80">
        <v>5000</v>
      </c>
      <c r="H4" s="81"/>
      <c r="I4" s="82"/>
    </row>
    <row r="5" spans="1:10" ht="17.5" customHeight="1">
      <c r="A5" s="3"/>
      <c r="B5" s="36" t="s">
        <v>12</v>
      </c>
      <c r="C5" s="37" t="s">
        <v>15</v>
      </c>
      <c r="D5" s="38">
        <v>0.18173162990008618</v>
      </c>
      <c r="E5" s="39">
        <f>$G$4*Portafoglio3[[#This Row],[ALLOCAZIONE
05/04/2026]]</f>
        <v>908.65814950043091</v>
      </c>
      <c r="F5" s="5"/>
      <c r="G5" s="11"/>
      <c r="H5" s="11"/>
      <c r="I5" s="11"/>
    </row>
    <row r="6" spans="1:10" ht="17.5" customHeight="1">
      <c r="A6" s="3"/>
      <c r="B6" s="36" t="s">
        <v>20</v>
      </c>
      <c r="C6" s="37" t="s">
        <v>21</v>
      </c>
      <c r="D6" s="38">
        <v>0.15592016595240177</v>
      </c>
      <c r="E6" s="39">
        <f>$G$4*Portafoglio3[[#This Row],[ALLOCAZIONE
05/04/2026]]</f>
        <v>779.60082976200886</v>
      </c>
      <c r="F6" s="5"/>
    </row>
    <row r="7" spans="1:10" ht="17.5" customHeight="1">
      <c r="B7" s="36" t="s">
        <v>18</v>
      </c>
      <c r="C7" s="37" t="s">
        <v>19</v>
      </c>
      <c r="D7" s="40">
        <v>0.15486361224634773</v>
      </c>
      <c r="E7" s="39">
        <f>$G$4*Portafoglio3[[#This Row],[ALLOCAZIONE
05/04/2026]]</f>
        <v>774.31806123173862</v>
      </c>
      <c r="F7" s="5"/>
    </row>
    <row r="8" spans="1:10" ht="17.5" customHeight="1">
      <c r="B8" s="36" t="s">
        <v>32</v>
      </c>
      <c r="C8" s="37" t="s">
        <v>33</v>
      </c>
      <c r="D8" s="38">
        <v>0.11931275042157299</v>
      </c>
      <c r="E8" s="39">
        <f>$G$4*Portafoglio3[[#This Row],[ALLOCAZIONE
05/04/2026]]</f>
        <v>596.56375210786496</v>
      </c>
      <c r="F8" s="5"/>
    </row>
    <row r="9" spans="1:10" ht="17.5" customHeight="1">
      <c r="B9" s="83" t="s">
        <v>36</v>
      </c>
      <c r="C9" s="83"/>
      <c r="D9" s="83"/>
      <c r="E9" s="83"/>
      <c r="F9" s="9"/>
    </row>
    <row r="10" spans="1:10" ht="17.5">
      <c r="B10" s="83"/>
      <c r="C10" s="83"/>
      <c r="D10" s="83"/>
      <c r="E10" s="83"/>
      <c r="F10" s="9"/>
    </row>
    <row r="11" spans="1:10" ht="17.5">
      <c r="B11" s="83"/>
      <c r="C11" s="83"/>
      <c r="D11" s="83"/>
      <c r="E11" s="83"/>
      <c r="F11" s="9"/>
    </row>
    <row r="12" spans="1:10" ht="17.5">
      <c r="B12" s="83"/>
      <c r="C12" s="83"/>
      <c r="D12" s="83"/>
      <c r="E12" s="83"/>
      <c r="F12" s="9"/>
      <c r="G12" s="9"/>
    </row>
    <row r="13" spans="1:10" ht="17.5">
      <c r="B13" s="63"/>
      <c r="C13" s="63"/>
      <c r="D13" s="63"/>
      <c r="E13" s="63"/>
      <c r="F13" s="9"/>
    </row>
    <row r="14" spans="1:10" ht="17.5" customHeight="1">
      <c r="B14" s="63"/>
      <c r="C14" s="63"/>
      <c r="D14" s="63"/>
      <c r="E14" s="63"/>
      <c r="F14" s="9"/>
    </row>
    <row r="15" spans="1:10" ht="17.5">
      <c r="F15" s="9"/>
    </row>
    <row r="16" spans="1:10" ht="17.5">
      <c r="F16" s="9"/>
    </row>
    <row r="17" spans="6:6" ht="17.5">
      <c r="F17" s="9"/>
    </row>
    <row r="18" spans="6:6" ht="17.5">
      <c r="F18" s="9"/>
    </row>
    <row r="19" spans="6:6" ht="17.5">
      <c r="F19" s="9"/>
    </row>
    <row r="20" spans="6:6" ht="17.5" customHeight="1">
      <c r="F20" s="9"/>
    </row>
    <row r="21" spans="6:6" ht="17.5">
      <c r="F21" s="9"/>
    </row>
    <row r="22" spans="6:6" ht="17.5">
      <c r="F22" s="9"/>
    </row>
    <row r="24" spans="6:6" ht="14.15" customHeight="1">
      <c r="F24" s="12"/>
    </row>
    <row r="25" spans="6:6">
      <c r="F25" s="12"/>
    </row>
    <row r="26" spans="6:6">
      <c r="F26" s="12"/>
    </row>
    <row r="27" spans="6:6">
      <c r="F27" s="12"/>
    </row>
  </sheetData>
  <mergeCells count="4">
    <mergeCell ref="G3:I3"/>
    <mergeCell ref="G4:I4"/>
    <mergeCell ref="G2:I2"/>
    <mergeCell ref="B9:E12"/>
  </mergeCell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B567B-ED33-4BB3-8664-3C0788D3128F}">
  <sheetPr codeName="Sheet3"/>
  <dimension ref="B1:M29"/>
  <sheetViews>
    <sheetView showGridLines="0" zoomScaleNormal="100" workbookViewId="0">
      <selection activeCell="B3" sqref="B3"/>
    </sheetView>
  </sheetViews>
  <sheetFormatPr defaultColWidth="9.1796875" defaultRowHeight="14"/>
  <cols>
    <col min="1" max="1" width="1.54296875" style="21" customWidth="1"/>
    <col min="2" max="2" width="41" style="21" bestFit="1" customWidth="1"/>
    <col min="3" max="3" width="15.81640625" style="21" bestFit="1" customWidth="1"/>
    <col min="4" max="4" width="15.453125" style="21" bestFit="1" customWidth="1"/>
    <col min="5" max="5" width="9.1796875" style="21" bestFit="1" customWidth="1"/>
    <col min="6" max="6" width="8.81640625" style="21" bestFit="1" customWidth="1"/>
    <col min="7" max="7" width="10.54296875" style="21" bestFit="1" customWidth="1"/>
    <col min="8" max="8" width="8.1796875" style="21" bestFit="1" customWidth="1"/>
    <col min="9" max="9" width="27.453125" style="21" bestFit="1" customWidth="1"/>
    <col min="10" max="10" width="15.453125" style="21" bestFit="1" customWidth="1"/>
    <col min="11" max="11" width="1.54296875" style="21" customWidth="1"/>
    <col min="12" max="12" width="19.54296875" style="21" bestFit="1" customWidth="1"/>
    <col min="13" max="13" width="13.54296875" style="21" bestFit="1" customWidth="1"/>
    <col min="14" max="16384" width="9.1796875" style="21"/>
  </cols>
  <sheetData>
    <row r="1" spans="2:13" ht="9" customHeight="1" thickBot="1"/>
    <row r="2" spans="2:13" ht="42.65" customHeight="1" thickBot="1">
      <c r="B2" s="22" t="s">
        <v>1</v>
      </c>
      <c r="C2" s="24" t="s">
        <v>0</v>
      </c>
      <c r="D2" s="14" t="s">
        <v>38</v>
      </c>
      <c r="E2" s="23" t="s">
        <v>24</v>
      </c>
      <c r="F2" s="23" t="s">
        <v>25</v>
      </c>
      <c r="G2" s="24" t="s">
        <v>26</v>
      </c>
      <c r="H2" s="22" t="s">
        <v>27</v>
      </c>
      <c r="I2" s="24" t="s">
        <v>28</v>
      </c>
      <c r="J2" s="22" t="s">
        <v>29</v>
      </c>
      <c r="K2" s="25"/>
      <c r="L2" s="84" t="s">
        <v>17</v>
      </c>
      <c r="M2" s="85"/>
    </row>
    <row r="3" spans="2:13" ht="17.5" customHeight="1" thickBot="1">
      <c r="B3" s="36" t="s">
        <v>34</v>
      </c>
      <c r="C3" s="37" t="s">
        <v>14</v>
      </c>
      <c r="D3" s="38">
        <v>0.20549192348813108</v>
      </c>
      <c r="E3" s="43" t="s">
        <v>30</v>
      </c>
      <c r="F3" s="44">
        <v>0</v>
      </c>
      <c r="G3" s="45">
        <f>IFERROR(IF(VLOOKUP(E3,Table3[],2,0)&gt;1,(VLOOKUP(E3,Table3[],2,0)/F3),VLOOKUP(E3,Table3[],2,0)*F3),0)</f>
        <v>0</v>
      </c>
      <c r="H3" s="46" t="str">
        <f t="shared" ref="H3:H7" si="0">IFERROR(ROUND(($M$3*$D3)/G3,0),"")</f>
        <v/>
      </c>
      <c r="I3" s="47" t="str">
        <f>IFERROR(Table4[[#This Row],[QUOTE]]*Table4[[#This Row],[PREZZO €]],"")</f>
        <v/>
      </c>
      <c r="J3" s="48" t="str">
        <f>IFERROR(Table4[[#This Row],[ALLOCAZIONE EFFETTIVA €]]/$M$3,"")</f>
        <v/>
      </c>
      <c r="L3" s="26" t="s">
        <v>10</v>
      </c>
      <c r="M3" s="27">
        <v>5000</v>
      </c>
    </row>
    <row r="4" spans="2:13" ht="17.5" customHeight="1">
      <c r="B4" s="36" t="s">
        <v>13</v>
      </c>
      <c r="C4" s="37" t="s">
        <v>16</v>
      </c>
      <c r="D4" s="38">
        <v>0.18267991799146024</v>
      </c>
      <c r="E4" s="49" t="s">
        <v>30</v>
      </c>
      <c r="F4" s="50">
        <v>0</v>
      </c>
      <c r="G4" s="51">
        <f>IFERROR(IF(VLOOKUP(E4,Table3[],2,0)&gt;1,(VLOOKUP(E4,Table3[],2,0)/F4),VLOOKUP(E4,Table3[],2,0)*F4),0)</f>
        <v>0</v>
      </c>
      <c r="H4" s="52" t="str">
        <f t="shared" si="0"/>
        <v/>
      </c>
      <c r="I4" s="53" t="str">
        <f>IFERROR(Table4[[#This Row],[QUOTE]]*Table4[[#This Row],[PREZZO €]],"")</f>
        <v/>
      </c>
      <c r="J4" s="54" t="str">
        <f>IFERROR(Table4[[#This Row],[ALLOCAZIONE EFFETTIVA €]]/$M$3,"")</f>
        <v/>
      </c>
      <c r="L4" s="28"/>
    </row>
    <row r="5" spans="2:13" ht="17.5" customHeight="1" thickBot="1">
      <c r="B5" s="36" t="s">
        <v>12</v>
      </c>
      <c r="C5" s="37" t="s">
        <v>15</v>
      </c>
      <c r="D5" s="38">
        <v>0.18173162990008618</v>
      </c>
      <c r="E5" s="55" t="s">
        <v>30</v>
      </c>
      <c r="F5" s="56">
        <v>0</v>
      </c>
      <c r="G5" s="45">
        <f>IFERROR(IF(VLOOKUP(E5,Table3[],2,0)&gt;1,(VLOOKUP(E5,Table3[],2,0)/F5),VLOOKUP(E5,Table3[],2,0)*F5),0)</f>
        <v>0</v>
      </c>
      <c r="H5" s="46" t="str">
        <f t="shared" si="0"/>
        <v/>
      </c>
      <c r="I5" s="47" t="str">
        <f>IFERROR(Table4[[#This Row],[QUOTE]]*Table4[[#This Row],[PREZZO €]],"")</f>
        <v/>
      </c>
      <c r="J5" s="48" t="str">
        <f>IFERROR(Table4[[#This Row],[ALLOCAZIONE EFFETTIVA €]]/$M$3,"")</f>
        <v/>
      </c>
      <c r="L5" s="29" t="s">
        <v>24</v>
      </c>
      <c r="M5" s="30" t="s">
        <v>31</v>
      </c>
    </row>
    <row r="6" spans="2:13" ht="17.5" customHeight="1">
      <c r="B6" s="36" t="s">
        <v>20</v>
      </c>
      <c r="C6" s="37" t="s">
        <v>21</v>
      </c>
      <c r="D6" s="38">
        <v>0.15592016595240177</v>
      </c>
      <c r="E6" s="49" t="s">
        <v>30</v>
      </c>
      <c r="F6" s="50">
        <v>0</v>
      </c>
      <c r="G6" s="51">
        <f>IFERROR(IF(VLOOKUP(E6,Table3[],2,0)&gt;1,(VLOOKUP(E6,Table3[],2,0)/F6),VLOOKUP(E6,Table3[],2,0)*F6),0)</f>
        <v>0</v>
      </c>
      <c r="H6" s="52" t="str">
        <f t="shared" si="0"/>
        <v/>
      </c>
      <c r="I6" s="53" t="str">
        <f>IFERROR(Table4[[#This Row],[QUOTE]]*Table4[[#This Row],[PREZZO €]],"")</f>
        <v/>
      </c>
      <c r="J6" s="54" t="str">
        <f>IFERROR(Table4[[#This Row],[ALLOCAZIONE EFFETTIVA €]]/$M$3,"")</f>
        <v/>
      </c>
      <c r="L6" s="31" t="s">
        <v>30</v>
      </c>
      <c r="M6" s="32">
        <v>1</v>
      </c>
    </row>
    <row r="7" spans="2:13" ht="17.5" customHeight="1">
      <c r="B7" s="36" t="s">
        <v>18</v>
      </c>
      <c r="C7" s="37" t="s">
        <v>19</v>
      </c>
      <c r="D7" s="40">
        <v>0.15486361224634773</v>
      </c>
      <c r="E7" s="43" t="s">
        <v>30</v>
      </c>
      <c r="F7" s="44">
        <v>0</v>
      </c>
      <c r="G7" s="45">
        <f>IFERROR(IF(VLOOKUP(E7,Table3[],2,0)&gt;1,(VLOOKUP(E7,Table3[],2,0)/F7),VLOOKUP(E7,Table3[],2,0)*F7),0)</f>
        <v>0</v>
      </c>
      <c r="H7" s="46" t="str">
        <f t="shared" si="0"/>
        <v/>
      </c>
      <c r="I7" s="47" t="str">
        <f>IFERROR(Table4[[#This Row],[QUOTE]]*Table4[[#This Row],[PREZZO €]],"")</f>
        <v/>
      </c>
      <c r="J7" s="48" t="str">
        <f>IFERROR(Table4[[#This Row],[ALLOCAZIONE EFFETTIVA €]]/$M$3,"")</f>
        <v/>
      </c>
    </row>
    <row r="8" spans="2:13" ht="17.5" customHeight="1" thickBot="1">
      <c r="B8" s="36" t="s">
        <v>32</v>
      </c>
      <c r="C8" s="37" t="s">
        <v>33</v>
      </c>
      <c r="D8" s="38">
        <v>0.11931275042157299</v>
      </c>
      <c r="E8" s="41" t="s">
        <v>30</v>
      </c>
      <c r="F8" s="50">
        <v>0</v>
      </c>
      <c r="G8" s="60">
        <f>IFERROR(IF(VLOOKUP(E8,Table3[],2,0)&gt;1,(VLOOKUP(E8,Table3[],2,0)/F8),VLOOKUP(E8,Table3[],2,0)*F8),0)</f>
        <v>0</v>
      </c>
      <c r="H8" s="52" t="str">
        <f>IFERROR(ROUND(($M$3*$D8)/G8,0),"")</f>
        <v/>
      </c>
      <c r="I8" s="62" t="str">
        <f>IFERROR(Table4[[#This Row],[QUOTE]]*Table4[[#This Row],[PREZZO €]],"")</f>
        <v/>
      </c>
      <c r="J8" s="61" t="str">
        <f>IFERROR(Table4[[#This Row],[ALLOCAZIONE EFFETTIVA €]]/$M$3,"")</f>
        <v/>
      </c>
    </row>
    <row r="9" spans="2:13" ht="17.5" customHeight="1" thickBot="1">
      <c r="G9" s="28"/>
      <c r="H9" s="28"/>
      <c r="I9" s="33">
        <f>SUM(Table4[ALLOCAZIONE EFFETTIVA €])</f>
        <v>0</v>
      </c>
      <c r="J9" s="34"/>
    </row>
    <row r="10" spans="2:13" ht="17.5" customHeight="1">
      <c r="B10" s="86" t="s">
        <v>36</v>
      </c>
      <c r="C10" s="86"/>
      <c r="D10" s="86"/>
      <c r="E10" s="86"/>
      <c r="F10" s="86"/>
      <c r="G10" s="86"/>
      <c r="H10" s="86"/>
      <c r="I10" s="86"/>
      <c r="J10" s="86"/>
    </row>
    <row r="11" spans="2:13" ht="17.5" customHeight="1">
      <c r="B11" s="86"/>
      <c r="C11" s="86"/>
      <c r="D11" s="86"/>
      <c r="E11" s="86"/>
      <c r="F11" s="86"/>
      <c r="G11" s="86"/>
      <c r="H11" s="86"/>
      <c r="I11" s="86"/>
      <c r="J11" s="86"/>
    </row>
    <row r="12" spans="2:13" ht="17.5" customHeight="1">
      <c r="B12" s="86"/>
      <c r="C12" s="86"/>
      <c r="D12" s="86"/>
      <c r="E12" s="86"/>
      <c r="F12" s="86"/>
      <c r="G12" s="86"/>
      <c r="H12" s="86"/>
      <c r="I12" s="86"/>
      <c r="J12" s="86"/>
    </row>
    <row r="13" spans="2:13" ht="17.5" customHeight="1">
      <c r="B13" s="12"/>
      <c r="C13" s="12"/>
      <c r="D13" s="12"/>
      <c r="E13" s="12"/>
      <c r="F13" s="12"/>
      <c r="G13" s="12"/>
      <c r="H13" s="12"/>
      <c r="I13" s="12"/>
      <c r="J13" s="12"/>
    </row>
    <row r="14" spans="2:13" ht="17.5" customHeight="1">
      <c r="B14" s="12"/>
      <c r="C14" s="12"/>
      <c r="D14" s="12"/>
      <c r="E14" s="12"/>
      <c r="F14" s="12"/>
      <c r="G14" s="12"/>
      <c r="H14" s="12"/>
      <c r="I14" s="12"/>
      <c r="J14" s="12"/>
    </row>
    <row r="15" spans="2:13" ht="17.5" customHeight="1"/>
    <row r="16" spans="2:13" ht="17.5" customHeight="1"/>
    <row r="17" ht="17.5" customHeight="1"/>
    <row r="18" ht="17.5" customHeight="1"/>
    <row r="19" ht="17.5" customHeight="1"/>
    <row r="20" ht="17.5" customHeight="1"/>
    <row r="21" ht="17.5" customHeight="1"/>
    <row r="22" ht="17.5" customHeight="1"/>
    <row r="29" ht="14.15" customHeight="1"/>
  </sheetData>
  <mergeCells count="2">
    <mergeCell ref="L2:M2"/>
    <mergeCell ref="B10:J12"/>
  </mergeCells>
  <pageMargins left="0.7" right="0.7" top="0.75" bottom="0.75" header="0.3" footer="0.3"/>
  <pageSetup paperSize="9" orientation="portrait" r:id="rId1"/>
  <drawing r:id="rId2"/>
  <legacyDrawing r:id="rId3"/>
  <tableParts count="2">
    <tablePart r:id="rId4"/>
    <tablePart r:id="rId5"/>
  </tableParts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Composizione PTF</vt:lpstr>
      <vt:lpstr>Ripartizione semplificata</vt:lpstr>
      <vt:lpstr>Ripartizione estesa</vt:lpstr>
    </vt:vector>
  </TitlesOfParts>
  <Company>Gamma Investimenti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Gamma Investimenti</dc:creator>
  <cp:lastModifiedBy>Matteo Capaldi</cp:lastModifiedBy>
  <dcterms:created xsi:type="dcterms:W3CDTF">2022-11-13T10:21:55Z</dcterms:created>
  <dcterms:modified xsi:type="dcterms:W3CDTF">2026-04-05T09:01:33Z</dcterms:modified>
</cp:coreProperties>
</file>